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<sst xmlns="http://schemas.openxmlformats.org/spreadsheetml/2006/main" count="58" uniqueCount="50">
  <si>
    <t>NRW · Minimum Night Flow · ILI Dashboard</t>
  </si>
  <si>
    <t>Quantify Non-Revenue Water, estimate real losses from minimum night flow, and compute Infrastructure Leakage Index (ILI) against the IWA world-class benchmark.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</si>
  <si>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</si>
  <si>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</si>
  <si>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</si>
  <si>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</si>
  <si>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</si>
  <si>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Annual production</t>
  </si>
  <si>
    <t>ML/year</t>
  </si>
  <si>
    <t>Total water produced</t>
  </si>
  <si>
    <t>Annual billed consumption</t>
  </si>
  <si>
    <t>Network length</t>
  </si>
  <si>
    <t>km</t>
  </si>
  <si>
    <t>Number of service connections</t>
  </si>
  <si>
    <t/>
  </si>
  <si>
    <t>Average operating pressure</t>
  </si>
  <si>
    <t>m</t>
  </si>
  <si>
    <t>Minimum Night Flow</t>
  </si>
  <si>
    <t>m³/hr</t>
  </si>
  <si>
    <t>Measured at 2-4 AM via DMA inlet meter</t>
  </si>
  <si>
    <t>Average hourly flow</t>
  </si>
  <si>
    <t>OUTPUTS</t>
  </si>
  <si>
    <t>FORMULA / NOTE</t>
  </si>
  <si>
    <t>NRW</t>
  </si>
  <si>
    <t>%</t>
  </si>
  <si>
    <t>NRW% = (Production − Billed) / Production × 100  ·  AMRUT/JJM target &lt; 20% · Indian avg 35–45%</t>
  </si>
  <si>
    <t>Estimated real losses</t>
  </si>
  <si>
    <t>Real loss ≈ 70% of NRW (balance = apparent losses)</t>
  </si>
  <si>
    <t>UARL (unavoidable annual real losses)</t>
  </si>
  <si>
    <t>UARL = (18×L + 0.8×N) × P × 365 / 1000  [simplified IWA]</t>
  </si>
  <si>
    <t>ILI (Infrastructure Leakage Index)</t>
  </si>
  <si>
    <t>ILI = Real losses / UARL  ·  &lt; 2 world-class · 2–4 good · 4–8 average · &gt; 8 poor</t>
  </si>
  <si>
    <t>MNF as % of average</t>
  </si>
  <si>
    <t>MNF/Avg × 100  ·  5–10% healthy · 20–40% indicates leakage</t>
  </si>
  <si>
    <t>Background leakage (from MNF)</t>
  </si>
  <si>
    <t>m³/day</t>
  </si>
  <si>
    <t>Leakage ≈ (MNF − legitimate night use 5–10%) × 24  ·  Assumes 7% legitimate night use</t>
  </si>
  <si>
    <t>CPHEEO REFERENCE VALUES</t>
  </si>
  <si>
    <t>STANDARD</t>
  </si>
  <si>
    <t>NRW world-class</t>
  </si>
  <si>
    <t>&lt; 10%</t>
  </si>
  <si>
    <t>NRW AMRUT/JJM target</t>
  </si>
  <si>
    <t>&lt; 20%</t>
  </si>
  <si>
    <t>NRW Indian urban avg</t>
  </si>
  <si>
    <t>35 – 45%</t>
  </si>
  <si>
    <t>ILI world-class</t>
  </si>
  <si>
    <t>&lt; 2</t>
  </si>
  <si>
    <t>ILI Indian typical</t>
  </si>
  <si>
    <t>8 – 15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</si>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</sst>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7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4" x14ac:dyDescent="0.25">
      <c r="A6" t="s">
        <v>7</v>
      </c>
      <c r="B6" s="6">
        <v>3650</v>
      </c>
      <c r="C6" s="7" t="s">
        <v>8</v>
      </c>
      <c r="D6" s="8" t="s">
        <v>9</v>
      </c>
    </row>
    <row r="7" spans="1:3" x14ac:dyDescent="0.25">
      <c r="A7" t="s">
        <v>10</v>
      </c>
      <c r="B7" s="6">
        <v>2200</v>
      </c>
      <c r="C7" s="7" t="s">
        <v>8</v>
      </c>
    </row>
    <row r="8" spans="1:3" x14ac:dyDescent="0.25">
      <c r="A8" t="s">
        <v>11</v>
      </c>
      <c r="B8" s="6">
        <v>150</v>
      </c>
      <c r="C8" s="7" t="s">
        <v>12</v>
      </c>
    </row>
    <row r="9" spans="1:3" x14ac:dyDescent="0.25">
      <c r="A9" t="s">
        <v>13</v>
      </c>
      <c r="B9" s="6">
        <v>25000</v>
      </c>
      <c r="C9" s="7" t="s">
        <v>14</v>
      </c>
    </row>
    <row r="10" spans="1:3" x14ac:dyDescent="0.25">
      <c r="A10" t="s">
        <v>15</v>
      </c>
      <c r="B10" s="6">
        <v>30</v>
      </c>
      <c r="C10" s="7" t="s">
        <v>16</v>
      </c>
    </row>
    <row r="11" spans="1:4" x14ac:dyDescent="0.25">
      <c r="A11" t="s">
        <v>17</v>
      </c>
      <c r="B11" s="6">
        <v>80</v>
      </c>
      <c r="C11" s="7" t="s">
        <v>18</v>
      </c>
      <c r="D11" s="8" t="s">
        <v>19</v>
      </c>
    </row>
    <row r="12" spans="1:3" x14ac:dyDescent="0.25">
      <c r="A12" t="s">
        <v>20</v>
      </c>
      <c r="B12" s="6">
        <v>400</v>
      </c>
      <c r="C12" s="7" t="s">
        <v>18</v>
      </c>
    </row>
    <row r="14" spans="1:4" x14ac:dyDescent="0.25">
      <c r="A14" s="4" t="s">
        <v>21</v>
      </c>
      <c r="B14" s="5" t="s">
        <v>4</v>
      </c>
      <c r="C14" s="5" t="s">
        <v>5</v>
      </c>
      <c r="D14" s="4" t="s">
        <v>22</v>
      </c>
    </row>
    <row r="15" spans="1:4" x14ac:dyDescent="0.25">
      <c r="A15" t="s">
        <v>23</v>
      </c>
      <c r="B15" s="9">
        <f>(B6-B7)/B6*100</f>
      </c>
      <c r="C15" s="7" t="s">
        <v>24</v>
      </c>
      <c r="D15" s="8" t="s">
        <v>25</v>
      </c>
    </row>
    <row r="16" spans="1:4" x14ac:dyDescent="0.25">
      <c r="A16" t="s">
        <v>26</v>
      </c>
      <c r="B16" s="10">
        <f>(B6-B7)*0.7</f>
      </c>
      <c r="C16" s="7" t="s">
        <v>8</v>
      </c>
      <c r="D16" s="8" t="s">
        <v>27</v>
      </c>
    </row>
    <row r="17" spans="1:4" x14ac:dyDescent="0.25">
      <c r="A17" t="s">
        <v>28</v>
      </c>
      <c r="B17" s="11">
        <f>(18*B8+0.8*B9)*B10*365/1000000</f>
      </c>
      <c r="C17" s="7" t="s">
        <v>8</v>
      </c>
      <c r="D17" s="8" t="s">
        <v>29</v>
      </c>
    </row>
    <row r="18" spans="1:4" x14ac:dyDescent="0.25">
      <c r="A18" t="s">
        <v>30</v>
      </c>
      <c r="B18" s="9">
        <f>((B6-B7)*0.7)/((18*B8+0.8*B9)*B10*365/1000000)</f>
      </c>
      <c r="C18" s="7" t="s">
        <v>14</v>
      </c>
      <c r="D18" s="8" t="s">
        <v>31</v>
      </c>
    </row>
    <row r="19" spans="1:4" x14ac:dyDescent="0.25">
      <c r="A19" t="s">
        <v>32</v>
      </c>
      <c r="B19" s="9">
        <f>B11/B12*100</f>
      </c>
      <c r="C19" s="7" t="s">
        <v>24</v>
      </c>
      <c r="D19" s="8" t="s">
        <v>33</v>
      </c>
    </row>
    <row r="20" spans="1:4" x14ac:dyDescent="0.25">
      <c r="A20" t="s">
        <v>34</v>
      </c>
      <c r="B20" s="10">
        <f>MAX(0,B11-0.07*B12)*24</f>
      </c>
      <c r="C20" s="7" t="s">
        <v>35</v>
      </c>
      <c r="D20" s="8" t="s">
        <v>36</v>
      </c>
    </row>
    <row r="22" spans="1:4" x14ac:dyDescent="0.25">
      <c r="A22" s="4" t="s">
        <v>37</v>
      </c>
      <c r="B22" s="4" t="s">
        <v>38</v>
      </c>
      <c r="C22" s="4"/>
      <c r="D22" s="4"/>
    </row>
    <row r="23" spans="1:4" x14ac:dyDescent="0.25">
      <c r="A23" s="12" t="s">
        <v>39</v>
      </c>
      <c r="B23" s="13" t="s">
        <v>40</v>
      </c>
      <c r="C23" s="13"/>
      <c r="D23" s="13"/>
    </row>
    <row r="24" spans="1:4" x14ac:dyDescent="0.25">
      <c r="A24" s="12" t="s">
        <v>41</v>
      </c>
      <c r="B24" s="13" t="s">
        <v>42</v>
      </c>
      <c r="C24" s="13"/>
      <c r="D24" s="13"/>
    </row>
    <row r="25" spans="1:4" x14ac:dyDescent="0.25">
      <c r="A25" s="12" t="s">
        <v>43</v>
      </c>
      <c r="B25" s="13" t="s">
        <v>44</v>
      </c>
      <c r="C25" s="13"/>
      <c r="D25" s="13"/>
    </row>
    <row r="26" spans="1:4" x14ac:dyDescent="0.25">
      <c r="A26" s="12" t="s">
        <v>45</v>
      </c>
      <c r="B26" s="13" t="s">
        <v>46</v>
      </c>
      <c r="C26" s="13"/>
      <c r="D26" s="13"/>
    </row>
    <row r="27" spans="1:4" x14ac:dyDescent="0.25">
      <c r="A27" s="12" t="s">
        <v>47</v>
      </c>
      <c r="B27" s="13" t="s">
        <v>48</v>
      </c>
      <c r="C27" s="13"/>
      <c r="D27" s="13"/>
    </row>
    <row r="29" spans="1:4" x14ac:dyDescent="0.25">
      <c r="A29" s="14" t="s">
        <v>49</v>
      </c>
      <c r="B29" s="14"/>
      <c r="C29" s="14"/>
      <c r="D29" s="14"/>
    </row>
  </sheetData>
  <mergeCells count="10">
    <mergeCell ref="A1:D1"/>
    <mergeCell ref="A2:D2"/>
    <mergeCell ref="A3:D3"/>
    <mergeCell ref="B22:D22"/>
    <mergeCell ref="B23:D23"/>
    <mergeCell ref="B24:D24"/>
    <mergeCell ref="B25:D25"/>
    <mergeCell ref="B26:D26"/>
    <mergeCell ref="B27:D27"/>
    <mergeCell ref="A29:D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