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<sst xmlns="http://schemas.openxmlformats.org/spreadsheetml/2006/main" count="55" uniqueCount="49">
  <si>
    <t>Water Demand, LPCD, and Peak Factors</t>
  </si>
  <si>
    <t>Compute average daily, max daily, peak hour, and design flow for the 30-year horizon. Includes fire demand (Kuichling) and UFW allowance per CPHEEO Chapter 3.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</si>
  <si>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</si>
  <si>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</si>
  <si>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</si>
  <si>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</si>
  <si>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</si>
  <si>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Design population</t>
  </si>
  <si>
    <t>persons</t>
  </si>
  <si>
    <t>Per-capita supply</t>
  </si>
  <si>
    <t>LPCD</t>
  </si>
  <si>
    <t>135 urban+sewer, 70 urban, 55 rural (JJM/BIS 1172:2012)</t>
  </si>
  <si>
    <t>Max day / avg day factor</t>
  </si>
  <si>
    <t>×</t>
  </si>
  <si>
    <t>Max hour / avg hour factor</t>
  </si>
  <si>
    <t>2.5-3.0 intermittent; 1.3-1.8 for 24×7 supply</t>
  </si>
  <si>
    <t>UFW (NRW) allowance</t>
  </si>
  <si>
    <t>%</t>
  </si>
  <si>
    <t>OUTPUTS</t>
  </si>
  <si>
    <t>FORMULA / NOTE</t>
  </si>
  <si>
    <t>Average daily demand</t>
  </si>
  <si>
    <t>m³/day</t>
  </si>
  <si>
    <t>Q = Population × LPCD / 1000</t>
  </si>
  <si>
    <t>MLD</t>
  </si>
  <si>
    <t>Maximum daily demand</t>
  </si>
  <si>
    <t>Q_max_day = factor × Q_avg  ·  For source, raw-water main sizing</t>
  </si>
  <si>
    <t>Maximum hourly demand</t>
  </si>
  <si>
    <t>m³/hr</t>
  </si>
  <si>
    <t>Q_peak_hr = pfHr × (Q_avg / 24)  ·  For distribution pipe sizing</t>
  </si>
  <si>
    <t>Fire demand (Kuichling)</t>
  </si>
  <si>
    <t>L/min</t>
  </si>
  <si>
    <t>Q_fire = 3182 × √(P/1000)</t>
  </si>
  <si>
    <t>Design flow (distribution, with UFW + Fire)</t>
  </si>
  <si>
    <t>Q_design = Q_max_day × (1 + UFW%) + Q_fire × 4 hr</t>
  </si>
  <si>
    <t>CPHEEO REFERENCE VALUES</t>
  </si>
  <si>
    <t>STANDARD</t>
  </si>
  <si>
    <t>LPCD urban+sewer</t>
  </si>
  <si>
    <t>135</t>
  </si>
  <si>
    <t>LPCD urban no-sewer</t>
  </si>
  <si>
    <t>70</t>
  </si>
  <si>
    <t>LPCD rural (JJM)</t>
  </si>
  <si>
    <t>55</t>
  </si>
  <si>
    <t>Max-day factor</t>
  </si>
  <si>
    <t>1.8</t>
  </si>
  <si>
    <t>Peak-hour factor</t>
  </si>
  <si>
    <t>2.5–3.0 (intermittent), 1.3–1.8 (24×7)</t>
  </si>
  <si>
    <t>UFW design allowance</t>
  </si>
  <si>
    <t>15% (AMRUT/JJM target &lt;20% actual)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</si>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</sst>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100000</v>
      </c>
      <c r="C6" s="7" t="s">
        <v>8</v>
      </c>
    </row>
    <row r="7" spans="1:4" x14ac:dyDescent="0.25">
      <c r="A7" t="s">
        <v>9</v>
      </c>
      <c r="B7" s="6">
        <v>135</v>
      </c>
      <c r="C7" s="7" t="s">
        <v>10</v>
      </c>
      <c r="D7" s="8" t="s">
        <v>11</v>
      </c>
    </row>
    <row r="8" spans="1:3" x14ac:dyDescent="0.25">
      <c r="A8" t="s">
        <v>12</v>
      </c>
      <c r="B8" s="9">
        <v>1.8</v>
      </c>
      <c r="C8" s="7" t="s">
        <v>13</v>
      </c>
    </row>
    <row r="9" spans="1:4" x14ac:dyDescent="0.25">
      <c r="A9" t="s">
        <v>14</v>
      </c>
      <c r="B9" s="9">
        <v>2.7</v>
      </c>
      <c r="C9" s="7" t="s">
        <v>13</v>
      </c>
      <c r="D9" s="8" t="s">
        <v>15</v>
      </c>
    </row>
    <row r="10" spans="1:3" x14ac:dyDescent="0.25">
      <c r="A10" t="s">
        <v>16</v>
      </c>
      <c r="B10" s="6">
        <v>15</v>
      </c>
      <c r="C10" s="7" t="s">
        <v>17</v>
      </c>
    </row>
    <row r="12" spans="1:4" x14ac:dyDescent="0.25">
      <c r="A12" s="4" t="s">
        <v>18</v>
      </c>
      <c r="B12" s="5" t="s">
        <v>4</v>
      </c>
      <c r="C12" s="5" t="s">
        <v>5</v>
      </c>
      <c r="D12" s="4" t="s">
        <v>19</v>
      </c>
    </row>
    <row r="13" spans="1:4" x14ac:dyDescent="0.25">
      <c r="A13" t="s">
        <v>20</v>
      </c>
      <c r="B13" s="10">
        <f>B6*B7/1000</f>
      </c>
      <c r="C13" s="7" t="s">
        <v>21</v>
      </c>
      <c r="D13" s="8" t="s">
        <v>22</v>
      </c>
    </row>
    <row r="14" spans="1:3" x14ac:dyDescent="0.25">
      <c r="A14" t="s">
        <v>20</v>
      </c>
      <c r="B14" s="11">
        <f>B6*B7/1000000</f>
      </c>
      <c r="C14" s="7" t="s">
        <v>23</v>
      </c>
    </row>
    <row r="15" spans="1:4" x14ac:dyDescent="0.25">
      <c r="A15" t="s">
        <v>24</v>
      </c>
      <c r="B15" s="10">
        <f>B8*B6*B7/1000</f>
      </c>
      <c r="C15" s="7" t="s">
        <v>21</v>
      </c>
      <c r="D15" s="8" t="s">
        <v>25</v>
      </c>
    </row>
    <row r="16" spans="1:4" x14ac:dyDescent="0.25">
      <c r="A16" t="s">
        <v>26</v>
      </c>
      <c r="B16" s="11">
        <f>B9*(B6*B7/1000)/24</f>
      </c>
      <c r="C16" s="7" t="s">
        <v>27</v>
      </c>
      <c r="D16" s="8" t="s">
        <v>28</v>
      </c>
    </row>
    <row r="17" spans="1:4" x14ac:dyDescent="0.25">
      <c r="A17" t="s">
        <v>29</v>
      </c>
      <c r="B17" s="12">
        <f>3182*SQRT(B6/1000)</f>
      </c>
      <c r="C17" s="7" t="s">
        <v>30</v>
      </c>
      <c r="D17" s="8" t="s">
        <v>31</v>
      </c>
    </row>
    <row r="18" spans="1:4" x14ac:dyDescent="0.25">
      <c r="A18" t="s">
        <v>32</v>
      </c>
      <c r="B18" s="10">
        <f>(B8*B6*B7/1000)*(1+B10/100)+3182*SQRT(B6/1000)*60*4/1000</f>
      </c>
      <c r="C18" s="7" t="s">
        <v>21</v>
      </c>
      <c r="D18" s="8" t="s">
        <v>33</v>
      </c>
    </row>
    <row r="20" spans="1:4" x14ac:dyDescent="0.25">
      <c r="A20" s="4" t="s">
        <v>34</v>
      </c>
      <c r="B20" s="4" t="s">
        <v>35</v>
      </c>
      <c r="C20" s="4"/>
      <c r="D20" s="4"/>
    </row>
    <row r="21" spans="1:4" x14ac:dyDescent="0.25">
      <c r="A21" s="13" t="s">
        <v>36</v>
      </c>
      <c r="B21" s="14" t="s">
        <v>37</v>
      </c>
      <c r="C21" s="14"/>
      <c r="D21" s="14"/>
    </row>
    <row r="22" spans="1:4" x14ac:dyDescent="0.25">
      <c r="A22" s="13" t="s">
        <v>38</v>
      </c>
      <c r="B22" s="14" t="s">
        <v>39</v>
      </c>
      <c r="C22" s="14"/>
      <c r="D22" s="14"/>
    </row>
    <row r="23" spans="1:4" x14ac:dyDescent="0.25">
      <c r="A23" s="13" t="s">
        <v>40</v>
      </c>
      <c r="B23" s="14" t="s">
        <v>41</v>
      </c>
      <c r="C23" s="14"/>
      <c r="D23" s="14"/>
    </row>
    <row r="24" spans="1:4" x14ac:dyDescent="0.25">
      <c r="A24" s="13" t="s">
        <v>42</v>
      </c>
      <c r="B24" s="14" t="s">
        <v>43</v>
      </c>
      <c r="C24" s="14"/>
      <c r="D24" s="14"/>
    </row>
    <row r="25" spans="1:4" x14ac:dyDescent="0.25">
      <c r="A25" s="13" t="s">
        <v>44</v>
      </c>
      <c r="B25" s="14" t="s">
        <v>45</v>
      </c>
      <c r="C25" s="14"/>
      <c r="D25" s="14"/>
    </row>
    <row r="26" spans="1:4" x14ac:dyDescent="0.25">
      <c r="A26" s="13" t="s">
        <v>46</v>
      </c>
      <c r="B26" s="14" t="s">
        <v>47</v>
      </c>
      <c r="C26" s="14"/>
      <c r="D26" s="14"/>
    </row>
    <row r="28" spans="1:4" x14ac:dyDescent="0.25">
      <c r="A28" s="15" t="s">
        <v>48</v>
      </c>
      <c r="B28" s="15"/>
      <c r="C28" s="15"/>
      <c r="D28" s="15"/>
    </row>
  </sheetData>
  <mergeCells count="11">
    <mergeCell ref="A1:D1"/>
    <mergeCell ref="A2:D2"/>
    <mergeCell ref="A3:D3"/>
    <mergeCell ref="B20:D20"/>
    <mergeCell ref="B21:D21"/>
    <mergeCell ref="B22:D22"/>
    <mergeCell ref="B23:D23"/>
    <mergeCell ref="B24:D24"/>
    <mergeCell ref="B25:D25"/>
    <mergeCell ref="B26:D26"/>
    <mergeCell ref="A28:D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